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algebrapou-my.sharepoint.com/personal/toni_milun_algebra_hr/Documents/Documents/novi stik/Konferencija fin. pismenosti 2022/Kako uvećati primanja kroz neoporezive primitke/"/>
    </mc:Choice>
  </mc:AlternateContent>
  <xr:revisionPtr revIDLastSave="125" documentId="8_{1C733E33-3D66-4A91-9FEF-FC5283C23E81}" xr6:coauthVersionLast="47" xr6:coauthVersionMax="47" xr10:uidLastSave="{F411D55E-482A-4DDF-AE49-7908A793913D}"/>
  <bookViews>
    <workbookView xWindow="-110" yWindow="-110" windowWidth="19420" windowHeight="10420" xr2:uid="{00000000-000D-0000-FFFF-FFFF00000000}"/>
  </bookViews>
  <sheets>
    <sheet name="neoporezivi primitci B1" sheetId="4" r:id="rId1"/>
    <sheet name="neoporezivi primitci B2" sheetId="6" r:id="rId2"/>
    <sheet name="neoporezivi primitci B2 bez ZO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7" l="1"/>
  <c r="D24" i="7"/>
  <c r="D21" i="7"/>
  <c r="D13" i="7"/>
  <c r="D12" i="7"/>
  <c r="B12" i="7"/>
  <c r="D14" i="7" s="1"/>
  <c r="D15" i="7" s="1"/>
  <c r="D11" i="7"/>
  <c r="D10" i="7"/>
  <c r="D9" i="7"/>
  <c r="C6" i="7"/>
  <c r="C5" i="7"/>
  <c r="C14" i="4"/>
  <c r="D4" i="4"/>
  <c r="C25" i="6"/>
  <c r="C26" i="6" s="1"/>
  <c r="D26" i="6" s="1"/>
  <c r="D24" i="6"/>
  <c r="D21" i="6"/>
  <c r="D14" i="6"/>
  <c r="D15" i="6" s="1"/>
  <c r="C14" i="6"/>
  <c r="C15" i="6" s="1"/>
  <c r="D13" i="6"/>
  <c r="D12" i="6"/>
  <c r="B12" i="6"/>
  <c r="D11" i="6"/>
  <c r="D10" i="6"/>
  <c r="D9" i="6"/>
  <c r="C6" i="6"/>
  <c r="C5" i="6"/>
  <c r="C7" i="6" s="1"/>
  <c r="C8" i="6" s="1"/>
  <c r="C25" i="4"/>
  <c r="C26" i="4" s="1"/>
  <c r="D24" i="4"/>
  <c r="D21" i="4"/>
  <c r="D13" i="4"/>
  <c r="D12" i="4"/>
  <c r="B12" i="4"/>
  <c r="D11" i="4"/>
  <c r="D10" i="4"/>
  <c r="D9" i="4"/>
  <c r="C6" i="4"/>
  <c r="C5" i="4"/>
  <c r="D4" i="6" l="1"/>
  <c r="D5" i="6" s="1"/>
  <c r="C7" i="7"/>
  <c r="C8" i="7" s="1"/>
  <c r="C7" i="4"/>
  <c r="C8" i="4" s="1"/>
  <c r="D26" i="7"/>
  <c r="D4" i="7" s="1"/>
  <c r="C14" i="7"/>
  <c r="C15" i="7" s="1"/>
  <c r="C15" i="4"/>
  <c r="C16" i="6"/>
  <c r="C18" i="6" s="1"/>
  <c r="D14" i="4"/>
  <c r="D15" i="4" s="1"/>
  <c r="D5" i="4"/>
  <c r="D25" i="4"/>
  <c r="D26" i="4" s="1"/>
  <c r="D6" i="4"/>
  <c r="D6" i="6" l="1"/>
  <c r="D25" i="6"/>
  <c r="E26" i="6" s="1"/>
  <c r="C16" i="7"/>
  <c r="C18" i="7" s="1"/>
  <c r="C20" i="7" s="1"/>
  <c r="E26" i="7"/>
  <c r="C16" i="4"/>
  <c r="C17" i="4" s="1"/>
  <c r="D5" i="7"/>
  <c r="D6" i="7"/>
  <c r="E26" i="4"/>
  <c r="D7" i="6"/>
  <c r="D8" i="6" s="1"/>
  <c r="D16" i="6" s="1"/>
  <c r="D17" i="6" s="1"/>
  <c r="C19" i="6"/>
  <c r="C20" i="6"/>
  <c r="C17" i="6"/>
  <c r="D7" i="4"/>
  <c r="D8" i="4" s="1"/>
  <c r="C17" i="7" l="1"/>
  <c r="C19" i="7"/>
  <c r="C22" i="7" s="1"/>
  <c r="C23" i="7" s="1"/>
  <c r="C18" i="4"/>
  <c r="C20" i="4" s="1"/>
  <c r="D7" i="7"/>
  <c r="D8" i="7" s="1"/>
  <c r="D18" i="6"/>
  <c r="C22" i="6"/>
  <c r="C23" i="6" s="1"/>
  <c r="C33" i="6" s="1"/>
  <c r="D16" i="4"/>
  <c r="D17" i="4" s="1"/>
  <c r="C33" i="7" l="1"/>
  <c r="C19" i="4"/>
  <c r="C22" i="4" s="1"/>
  <c r="C23" i="4" s="1"/>
  <c r="C33" i="4" s="1"/>
  <c r="D16" i="7"/>
  <c r="D17" i="7" s="1"/>
  <c r="D19" i="6"/>
  <c r="D20" i="6"/>
  <c r="D18" i="4"/>
  <c r="D18" i="7" l="1"/>
  <c r="D22" i="6"/>
  <c r="D23" i="6" s="1"/>
  <c r="D19" i="4"/>
  <c r="D20" i="4"/>
  <c r="D19" i="7" l="1"/>
  <c r="D20" i="7"/>
  <c r="D33" i="6"/>
  <c r="E33" i="6" s="1"/>
  <c r="D22" i="4"/>
  <c r="D23" i="4" s="1"/>
  <c r="D33" i="4" s="1"/>
  <c r="D22" i="7" l="1"/>
  <c r="D23" i="7" s="1"/>
  <c r="D33" i="7" s="1"/>
  <c r="E33" i="7" s="1"/>
  <c r="E33" i="4"/>
</calcChain>
</file>

<file path=xl/sharedStrings.xml><?xml version="1.0" encoding="utf-8"?>
<sst xmlns="http://schemas.openxmlformats.org/spreadsheetml/2006/main" count="162" uniqueCount="51">
  <si>
    <t>naknada za prehranu</t>
  </si>
  <si>
    <t>A</t>
  </si>
  <si>
    <t>B</t>
  </si>
  <si>
    <t>BRUTO iznos</t>
  </si>
  <si>
    <t>1. MO 15 %</t>
  </si>
  <si>
    <t>15 % od bruto iznosa</t>
  </si>
  <si>
    <t>2. MO 5 %</t>
  </si>
  <si>
    <t>5 % od bruto iznosa</t>
  </si>
  <si>
    <t>MIROVINSKO OSIGURANJE ukupno</t>
  </si>
  <si>
    <t>1. MO + 2. MO</t>
  </si>
  <si>
    <t>DOHODAK</t>
  </si>
  <si>
    <t>bruto - ukupna izdvajanja za mirovinsko osiguranje</t>
  </si>
  <si>
    <t>D1</t>
  </si>
  <si>
    <t>D2</t>
  </si>
  <si>
    <t>D3</t>
  </si>
  <si>
    <t>D4</t>
  </si>
  <si>
    <t>Uzdržavani član</t>
  </si>
  <si>
    <t>POMOĆI REDAK</t>
  </si>
  <si>
    <t>POTENCIJALNI OSOBNI ODBITAK</t>
  </si>
  <si>
    <t>dohodak - osobni odbitak</t>
  </si>
  <si>
    <t>ISKORIŠTENI OSOBNI ODBITAK</t>
  </si>
  <si>
    <t>NEISKORIŠTENI OSOBNI ODBITAK</t>
  </si>
  <si>
    <t>ako je crveno: prebaciti dio osobnog odbitka za djecu na drugog roditelja. POPODICA!!!</t>
  </si>
  <si>
    <t>POREZNA OSNOVICA</t>
  </si>
  <si>
    <t>POREZ 20 %</t>
  </si>
  <si>
    <t>20 % na iznos do 30.000 kn porezne osnovice</t>
  </si>
  <si>
    <t>POREZ 30 %</t>
  </si>
  <si>
    <t>21 % na iznos iznad 30.000 kn porezne osnovice</t>
  </si>
  <si>
    <t>STOPA PRIREZA</t>
  </si>
  <si>
    <t>Zagreb 18%, Split 15%, Rijeka 15%, Osijek 13 %</t>
  </si>
  <si>
    <t>PRIREZ</t>
  </si>
  <si>
    <t>18 % od ukupnog poreza</t>
  </si>
  <si>
    <t>NETO PLAĆA</t>
  </si>
  <si>
    <t>dohodak - ukupan porez - prirez</t>
  </si>
  <si>
    <t>naknada za prijevoz</t>
  </si>
  <si>
    <t>DOPRINOSI NA PLAĆU (ZO) 0 %/16,5 %</t>
  </si>
  <si>
    <t>16,5 % na bruto</t>
  </si>
  <si>
    <t>BRUTO 2 = ukupan trošak poslodavca</t>
  </si>
  <si>
    <t>bruto + doprinosi na plaću</t>
  </si>
  <si>
    <t>ušteda poslodavca</t>
  </si>
  <si>
    <t>3. mirovinski stup</t>
  </si>
  <si>
    <t>do 500 kn mjesečno</t>
  </si>
  <si>
    <t>neto ostatak za trošenje</t>
  </si>
  <si>
    <t>ušteda djelatnika</t>
  </si>
  <si>
    <t>nagrada za radne rezultate</t>
  </si>
  <si>
    <t>do 416,67 kn mjesečno</t>
  </si>
  <si>
    <t>dopunsko i dodatno zdravstveno</t>
  </si>
  <si>
    <t>ostalo (npr. stipendije)</t>
  </si>
  <si>
    <t>ostalo (npr. obrazovanje)</t>
  </si>
  <si>
    <t>bez korištenja neoporezivih primitaka (samo prijevoz)</t>
  </si>
  <si>
    <t>s korištenjem neoporezivih primitaka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</si>
</sst>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kn-41A]_-;\-* #,##0.00\ [$kn-41A]_-;_-* &quot;-&quot;??\ [$kn-41A]_-;_-@_-"/>
    <numFmt numFmtId="165" formatCode="_-* #,##0.00\ &quot;kn&quot;_-;\-* #,##0.00\ &quot;kn&quot;_-;_-* &quot;-&quot;??\ &quot;kn&quot;_-;_-@_-"/>
    <numFmt numFmtId="166" formatCode="#,##0.00\ &quot;kn&quot;"/>
    <numFmt numFmtId="167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0" fontId="3" fillId="0" borderId="0" xfId="3" applyAlignment="1">
      <alignment horizontal="left" vertical="center"/>
    </xf>
    <xf numFmtId="0" fontId="2" fillId="0" borderId="1" xfId="2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/>
    </xf>
    <xf numFmtId="164" fontId="6" fillId="0" borderId="1" xfId="3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164" fontId="6" fillId="2" borderId="1" xfId="3" applyNumberFormat="1" applyFont="1" applyFill="1" applyBorder="1" applyAlignment="1">
      <alignment horizontal="center" vertical="center"/>
    </xf>
    <xf numFmtId="164" fontId="6" fillId="0" borderId="1" xfId="3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164" fontId="6" fillId="0" borderId="1" xfId="4" applyNumberFormat="1" applyFont="1" applyFill="1" applyBorder="1" applyAlignment="1">
      <alignment horizontal="center" vertical="center"/>
    </xf>
    <xf numFmtId="166" fontId="6" fillId="0" borderId="1" xfId="4" applyNumberFormat="1" applyFont="1" applyFill="1" applyBorder="1" applyAlignment="1">
      <alignment horizontal="left" vertical="center"/>
    </xf>
    <xf numFmtId="0" fontId="6" fillId="2" borderId="1" xfId="4" applyNumberFormat="1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>
      <alignment horizontal="center" vertical="center"/>
    </xf>
    <xf numFmtId="0" fontId="2" fillId="0" borderId="0" xfId="2" applyAlignment="1">
      <alignment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2" fillId="0" borderId="0" xfId="2" applyNumberFormat="1"/>
    <xf numFmtId="9" fontId="6" fillId="2" borderId="1" xfId="1" applyFont="1" applyFill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left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0" fontId="2" fillId="0" borderId="1" xfId="2" applyBorder="1" applyAlignment="1">
      <alignment horizontal="left" vertical="center" wrapText="1"/>
    </xf>
    <xf numFmtId="164" fontId="2" fillId="2" borderId="1" xfId="2" applyNumberFormat="1" applyFill="1" applyBorder="1" applyAlignment="1">
      <alignment horizontal="center" vertical="center" wrapText="1"/>
    </xf>
    <xf numFmtId="164" fontId="2" fillId="0" borderId="1" xfId="2" applyNumberForma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horizontal="left" vertical="center" wrapText="1"/>
    </xf>
    <xf numFmtId="164" fontId="10" fillId="4" borderId="1" xfId="4" applyNumberFormat="1" applyFont="1" applyFill="1" applyBorder="1" applyAlignment="1">
      <alignment horizontal="center" vertical="center"/>
    </xf>
    <xf numFmtId="164" fontId="10" fillId="4" borderId="1" xfId="4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left" vertical="center" wrapText="1"/>
    </xf>
    <xf numFmtId="164" fontId="10" fillId="3" borderId="1" xfId="2" applyNumberFormat="1" applyFont="1" applyFill="1" applyBorder="1" applyAlignment="1">
      <alignment horizontal="center" vertical="center" wrapText="1"/>
    </xf>
    <xf numFmtId="164" fontId="10" fillId="3" borderId="1" xfId="4" applyNumberFormat="1" applyFont="1" applyFill="1" applyBorder="1" applyAlignment="1">
      <alignment horizontal="center" vertical="center"/>
    </xf>
    <xf numFmtId="164" fontId="10" fillId="3" borderId="1" xfId="4" applyNumberFormat="1" applyFont="1" applyFill="1" applyBorder="1" applyAlignment="1">
      <alignment horizontal="center" vertical="center" wrapText="1"/>
    </xf>
    <xf numFmtId="0" fontId="6" fillId="0" borderId="0" xfId="2" applyFont="1"/>
    <xf numFmtId="0" fontId="2" fillId="0" borderId="2" xfId="2" applyBorder="1" applyAlignment="1">
      <alignment horizontal="left" vertical="center" wrapText="1"/>
    </xf>
    <xf numFmtId="164" fontId="2" fillId="2" borderId="2" xfId="2" applyNumberFormat="1" applyFill="1" applyBorder="1" applyAlignment="1">
      <alignment horizontal="center" vertical="center" wrapText="1"/>
    </xf>
    <xf numFmtId="164" fontId="2" fillId="0" borderId="2" xfId="2" applyNumberFormat="1" applyBorder="1" applyAlignment="1">
      <alignment horizontal="center" vertical="center" wrapText="1"/>
    </xf>
  </cellXfs>
  <cellStyles count="6">
    <cellStyle name="Hiperveza 2" xfId="3" xr:uid="{18EF6B5E-28D5-4958-9C65-D323634D5D3F}"/>
    <cellStyle name="Normal" xfId="0" builtinId="0"/>
    <cellStyle name="Normalno 2 2" xfId="2" xr:uid="{A8E444CA-43AD-4CB4-97EA-9E12E212B42D}"/>
    <cellStyle name="Percent" xfId="1" builtinId="5"/>
    <cellStyle name="Valuta 2 2" xfId="4" xr:uid="{BF76F058-70F4-4AFE-B8B2-2AF69D90306C}"/>
    <cellStyle name="Zarez 2" xfId="5" xr:uid="{14524BE4-C2F1-47C8-9616-2242C2C1E98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317D-E72A-4913-83DB-0F10DD19AD01}">
  <dimension ref="A1:F33"/>
  <sheetViews>
    <sheetView tabSelected="1" zoomScale="130" zoomScaleNormal="130" workbookViewId="0"/>
  </sheetViews>
  <sheetFormatPr defaultRowHeight="14.5" x14ac:dyDescent="0.35"/>
  <cols>
    <col min="1" max="1" width="23.6328125" style="1" customWidth="1"/>
    <col min="2" max="2" width="29.08984375" style="1" customWidth="1"/>
    <col min="3" max="3" width="15.7265625" style="1" customWidth="1"/>
    <col min="4" max="4" width="13.7265625" style="1" customWidth="1"/>
    <col min="5" max="5" width="13.08984375" style="1" customWidth="1"/>
    <col min="6" max="6" width="12" style="1" bestFit="1" customWidth="1"/>
    <col min="7" max="16384" width="8.7265625" style="1"/>
  </cols>
  <sheetData>
    <row r="1" spans="1:4" ht="14.5" customHeight="1" x14ac:dyDescent="0.35">
      <c r="B1" s="2"/>
    </row>
    <row r="2" spans="1:4" x14ac:dyDescent="0.35">
      <c r="B2" s="2"/>
      <c r="C2" s="3" t="s">
        <v>1</v>
      </c>
      <c r="D2" s="3" t="s">
        <v>2</v>
      </c>
    </row>
    <row r="3" spans="1:4" ht="58" x14ac:dyDescent="0.35">
      <c r="A3" s="4"/>
      <c r="B3" s="5"/>
      <c r="C3" s="6" t="s">
        <v>49</v>
      </c>
      <c r="D3" s="6" t="s">
        <v>50</v>
      </c>
    </row>
    <row r="4" spans="1:4" x14ac:dyDescent="0.35">
      <c r="A4" s="7" t="s">
        <v>3</v>
      </c>
      <c r="B4" s="5"/>
      <c r="C4" s="8">
        <v>0</v>
      </c>
      <c r="D4" s="9">
        <f>C4-D27-D28-D29-C30-C31-C32</f>
        <v>0</v>
      </c>
    </row>
    <row r="5" spans="1:4" hidden="1" x14ac:dyDescent="0.35">
      <c r="A5" s="4" t="s">
        <v>4</v>
      </c>
      <c r="B5" s="10" t="s">
        <v>5</v>
      </c>
      <c r="C5" s="11">
        <f>15%*C4</f>
        <v>0</v>
      </c>
      <c r="D5" s="11">
        <f>15%*D4</f>
        <v>0</v>
      </c>
    </row>
    <row r="6" spans="1:4" hidden="1" x14ac:dyDescent="0.35">
      <c r="A6" s="4" t="s">
        <v>6</v>
      </c>
      <c r="B6" s="10" t="s">
        <v>7</v>
      </c>
      <c r="C6" s="11">
        <f>5%*C4</f>
        <v>0</v>
      </c>
      <c r="D6" s="11">
        <f>5%*D4</f>
        <v>0</v>
      </c>
    </row>
    <row r="7" spans="1:4" ht="29" x14ac:dyDescent="0.35">
      <c r="A7" s="4" t="s">
        <v>8</v>
      </c>
      <c r="B7" s="5" t="s">
        <v>9</v>
      </c>
      <c r="C7" s="11">
        <f>C5+C6</f>
        <v>0</v>
      </c>
      <c r="D7" s="11">
        <f>D5+D6</f>
        <v>0</v>
      </c>
    </row>
    <row r="8" spans="1:4" ht="29" x14ac:dyDescent="0.35">
      <c r="A8" s="4" t="s">
        <v>10</v>
      </c>
      <c r="B8" s="10" t="s">
        <v>11</v>
      </c>
      <c r="C8" s="11">
        <f>C4-C7</f>
        <v>0</v>
      </c>
      <c r="D8" s="11">
        <f>D4-D7</f>
        <v>0</v>
      </c>
    </row>
    <row r="9" spans="1:4" x14ac:dyDescent="0.35">
      <c r="A9" s="4" t="s">
        <v>12</v>
      </c>
      <c r="B9" s="12">
        <v>1750</v>
      </c>
      <c r="C9" s="13">
        <v>0</v>
      </c>
      <c r="D9" s="14">
        <f>C9</f>
        <v>0</v>
      </c>
    </row>
    <row r="10" spans="1:4" x14ac:dyDescent="0.35">
      <c r="A10" s="4" t="s">
        <v>13</v>
      </c>
      <c r="B10" s="12">
        <v>2500</v>
      </c>
      <c r="C10" s="13">
        <v>0</v>
      </c>
      <c r="D10" s="14">
        <f t="shared" ref="D10:D13" si="0">C10</f>
        <v>0</v>
      </c>
    </row>
    <row r="11" spans="1:4" x14ac:dyDescent="0.35">
      <c r="A11" s="4" t="s">
        <v>14</v>
      </c>
      <c r="B11" s="12">
        <v>3500</v>
      </c>
      <c r="C11" s="13">
        <v>0</v>
      </c>
      <c r="D11" s="14">
        <f t="shared" si="0"/>
        <v>0</v>
      </c>
    </row>
    <row r="12" spans="1:4" x14ac:dyDescent="0.35">
      <c r="A12" s="4" t="s">
        <v>15</v>
      </c>
      <c r="B12" s="12">
        <f>2500*1.9</f>
        <v>4750</v>
      </c>
      <c r="C12" s="13">
        <v>0</v>
      </c>
      <c r="D12" s="14">
        <f t="shared" si="0"/>
        <v>0</v>
      </c>
    </row>
    <row r="13" spans="1:4" x14ac:dyDescent="0.35">
      <c r="A13" s="4" t="s">
        <v>16</v>
      </c>
      <c r="B13" s="12">
        <v>1750</v>
      </c>
      <c r="C13" s="13">
        <v>0</v>
      </c>
      <c r="D13" s="14">
        <f t="shared" si="0"/>
        <v>0</v>
      </c>
    </row>
    <row r="14" spans="1:4" hidden="1" x14ac:dyDescent="0.35">
      <c r="A14" s="4" t="s">
        <v>17</v>
      </c>
      <c r="B14" s="12"/>
      <c r="C14" s="11">
        <f>SUMPRODUCT(B9:B13,C9:C13)</f>
        <v>0</v>
      </c>
      <c r="D14" s="11">
        <f>SUMPRODUCT(B9:B13,C9:C13)</f>
        <v>0</v>
      </c>
    </row>
    <row r="15" spans="1:4" ht="29" hidden="1" x14ac:dyDescent="0.35">
      <c r="A15" s="4" t="s">
        <v>18</v>
      </c>
      <c r="B15" s="10" t="s">
        <v>19</v>
      </c>
      <c r="C15" s="11">
        <f>4000+C14</f>
        <v>4000</v>
      </c>
      <c r="D15" s="11">
        <f>4000+D14</f>
        <v>4000</v>
      </c>
    </row>
    <row r="16" spans="1:4" ht="29" hidden="1" x14ac:dyDescent="0.35">
      <c r="A16" s="4" t="s">
        <v>20</v>
      </c>
      <c r="B16" s="10" t="s">
        <v>19</v>
      </c>
      <c r="C16" s="11">
        <f>MIN(C8,C15)</f>
        <v>0</v>
      </c>
      <c r="D16" s="11">
        <f>MIN(D8,D15)</f>
        <v>0</v>
      </c>
    </row>
    <row r="17" spans="1:6" ht="29" x14ac:dyDescent="0.35">
      <c r="A17" s="4" t="s">
        <v>21</v>
      </c>
      <c r="B17" s="10"/>
      <c r="C17" s="11">
        <f>IF(C15&gt;C16,C15-C16,0)</f>
        <v>4000</v>
      </c>
      <c r="D17" s="11">
        <f>IF(D15&gt;D16,D15-D16,0)</f>
        <v>4000</v>
      </c>
      <c r="E17" s="15" t="s">
        <v>22</v>
      </c>
    </row>
    <row r="18" spans="1:6" hidden="1" x14ac:dyDescent="0.35">
      <c r="A18" s="4" t="s">
        <v>23</v>
      </c>
      <c r="B18" s="10" t="s">
        <v>19</v>
      </c>
      <c r="C18" s="16">
        <f>C8-C16</f>
        <v>0</v>
      </c>
      <c r="D18" s="16">
        <f>D8-D16</f>
        <v>0</v>
      </c>
    </row>
    <row r="19" spans="1:6" ht="29" hidden="1" x14ac:dyDescent="0.35">
      <c r="A19" s="4" t="s">
        <v>24</v>
      </c>
      <c r="B19" s="10" t="s">
        <v>25</v>
      </c>
      <c r="C19" s="11">
        <f>20%*MIN(30000,C18)</f>
        <v>0</v>
      </c>
      <c r="D19" s="11">
        <f>20%*MIN(30000,D18)</f>
        <v>0</v>
      </c>
    </row>
    <row r="20" spans="1:6" ht="29" hidden="1" x14ac:dyDescent="0.35">
      <c r="A20" s="4" t="s">
        <v>26</v>
      </c>
      <c r="B20" s="10" t="s">
        <v>27</v>
      </c>
      <c r="C20" s="11">
        <f>IF(C18&gt;30000,30%*(C18-30000),0)</f>
        <v>0</v>
      </c>
      <c r="D20" s="11">
        <f>IF(D18&gt;30000,30%*(D18-30000),0)</f>
        <v>0</v>
      </c>
      <c r="F20" s="17"/>
    </row>
    <row r="21" spans="1:6" ht="29" x14ac:dyDescent="0.35">
      <c r="A21" s="4" t="s">
        <v>28</v>
      </c>
      <c r="B21" s="10" t="s">
        <v>29</v>
      </c>
      <c r="C21" s="18">
        <v>0.18</v>
      </c>
      <c r="D21" s="19">
        <f>C21</f>
        <v>0.18</v>
      </c>
    </row>
    <row r="22" spans="1:6" hidden="1" x14ac:dyDescent="0.35">
      <c r="A22" s="4" t="s">
        <v>30</v>
      </c>
      <c r="B22" s="10" t="s">
        <v>31</v>
      </c>
      <c r="C22" s="9">
        <f>C21*(C19+C20)</f>
        <v>0</v>
      </c>
      <c r="D22" s="9">
        <f>D21*(D19+D20)</f>
        <v>0</v>
      </c>
    </row>
    <row r="23" spans="1:6" x14ac:dyDescent="0.35">
      <c r="A23" s="20" t="s">
        <v>32</v>
      </c>
      <c r="B23" s="20" t="s">
        <v>33</v>
      </c>
      <c r="C23" s="21">
        <f>C8-C19-C20-C22</f>
        <v>0</v>
      </c>
      <c r="D23" s="21">
        <f>D8-D19-D20-D22</f>
        <v>0</v>
      </c>
    </row>
    <row r="24" spans="1:6" x14ac:dyDescent="0.35">
      <c r="A24" s="22" t="s">
        <v>34</v>
      </c>
      <c r="B24" s="22"/>
      <c r="C24" s="23">
        <v>0</v>
      </c>
      <c r="D24" s="24">
        <f>C24</f>
        <v>0</v>
      </c>
    </row>
    <row r="25" spans="1:6" ht="29" x14ac:dyDescent="0.35">
      <c r="A25" s="4" t="s">
        <v>35</v>
      </c>
      <c r="B25" s="10" t="s">
        <v>36</v>
      </c>
      <c r="C25" s="11">
        <f>16.5 %*C4</f>
        <v>0</v>
      </c>
      <c r="D25" s="11">
        <f>16.5 %*D4</f>
        <v>0</v>
      </c>
    </row>
    <row r="26" spans="1:6" ht="29" x14ac:dyDescent="0.35">
      <c r="A26" s="25" t="s">
        <v>37</v>
      </c>
      <c r="B26" s="26" t="s">
        <v>38</v>
      </c>
      <c r="C26" s="27">
        <f>C4+C24+C25</f>
        <v>0</v>
      </c>
      <c r="D26" s="27">
        <f>D4+D24+D25+D27+D28+D29 +C30+C31+C32</f>
        <v>0</v>
      </c>
      <c r="E26" s="27">
        <f>C26-D26</f>
        <v>0</v>
      </c>
      <c r="F26" s="28" t="s">
        <v>39</v>
      </c>
    </row>
    <row r="27" spans="1:6" x14ac:dyDescent="0.35">
      <c r="A27" s="22" t="s">
        <v>44</v>
      </c>
      <c r="B27" s="22" t="s">
        <v>45</v>
      </c>
      <c r="C27" s="24">
        <v>0</v>
      </c>
      <c r="D27" s="23">
        <v>0</v>
      </c>
    </row>
    <row r="28" spans="1:6" x14ac:dyDescent="0.35">
      <c r="A28" s="22" t="s">
        <v>0</v>
      </c>
      <c r="B28" s="22" t="s">
        <v>45</v>
      </c>
      <c r="C28" s="24">
        <v>0</v>
      </c>
      <c r="D28" s="23">
        <v>0</v>
      </c>
    </row>
    <row r="29" spans="1:6" x14ac:dyDescent="0.35">
      <c r="A29" s="22" t="s">
        <v>47</v>
      </c>
      <c r="B29" s="22"/>
      <c r="C29" s="24"/>
      <c r="D29" s="23">
        <v>0</v>
      </c>
    </row>
    <row r="30" spans="1:6" x14ac:dyDescent="0.35">
      <c r="A30" s="22" t="s">
        <v>40</v>
      </c>
      <c r="B30" s="22" t="s">
        <v>41</v>
      </c>
      <c r="C30" s="23">
        <v>0</v>
      </c>
      <c r="D30" s="24"/>
    </row>
    <row r="31" spans="1:6" ht="29" x14ac:dyDescent="0.35">
      <c r="A31" s="35" t="s">
        <v>46</v>
      </c>
      <c r="B31" s="35"/>
      <c r="C31" s="36">
        <v>0</v>
      </c>
      <c r="D31" s="37"/>
    </row>
    <row r="32" spans="1:6" x14ac:dyDescent="0.35">
      <c r="A32" s="35" t="s">
        <v>48</v>
      </c>
      <c r="B32" s="35"/>
      <c r="C32" s="36">
        <v>0</v>
      </c>
      <c r="D32" s="37"/>
    </row>
    <row r="33" spans="1:6" s="34" customFormat="1" ht="29" x14ac:dyDescent="0.35">
      <c r="A33" s="29" t="s">
        <v>42</v>
      </c>
      <c r="B33" s="30"/>
      <c r="C33" s="31">
        <f>C23+C24-C30-C31-C32</f>
        <v>0</v>
      </c>
      <c r="D33" s="31">
        <f>D23+D24+D27+D28+D29</f>
        <v>0</v>
      </c>
      <c r="E33" s="32">
        <f>D33-C33</f>
        <v>0</v>
      </c>
      <c r="F33" s="33" t="s">
        <v>43</v>
      </c>
    </row>
  </sheetData>
  <conditionalFormatting sqref="C17:D17">
    <cfRule type="cellIs" dxfId="5" priority="2" operator="greaterThan">
      <formula>0</formula>
    </cfRule>
  </conditionalFormatting>
  <conditionalFormatting sqref="D4">
    <cfRule type="cellIs" dxfId="4" priority="1" operator="lessThan">
      <formula>4250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01BF-5B04-4C03-9337-0CADD5C1996D}">
  <dimension ref="A1:H33"/>
  <sheetViews>
    <sheetView zoomScale="120" zoomScaleNormal="120" workbookViewId="0">
      <selection activeCell="C3" sqref="C3:D3"/>
    </sheetView>
  </sheetViews>
  <sheetFormatPr defaultRowHeight="14.5" x14ac:dyDescent="0.35"/>
  <cols>
    <col min="1" max="1" width="22.6328125" style="1" customWidth="1"/>
    <col min="2" max="2" width="29.08984375" style="1" customWidth="1"/>
    <col min="3" max="3" width="15.7265625" style="1" customWidth="1"/>
    <col min="4" max="4" width="13.7265625" style="1" customWidth="1"/>
    <col min="5" max="5" width="13.08984375" style="1" customWidth="1"/>
    <col min="6" max="6" width="12" style="1" bestFit="1" customWidth="1"/>
    <col min="7" max="7" width="8.7265625" style="1"/>
    <col min="8" max="8" width="12.90625" style="1" bestFit="1" customWidth="1"/>
    <col min="9" max="16384" width="8.7265625" style="1"/>
  </cols>
  <sheetData>
    <row r="1" spans="1:8" ht="14.5" customHeight="1" x14ac:dyDescent="0.35">
      <c r="B1" s="2"/>
    </row>
    <row r="2" spans="1:8" x14ac:dyDescent="0.35">
      <c r="B2" s="2"/>
      <c r="C2" s="3" t="s">
        <v>1</v>
      </c>
      <c r="D2" s="3" t="s">
        <v>2</v>
      </c>
    </row>
    <row r="3" spans="1:8" ht="58" x14ac:dyDescent="0.35">
      <c r="A3" s="4"/>
      <c r="B3" s="5"/>
      <c r="C3" s="6" t="s">
        <v>49</v>
      </c>
      <c r="D3" s="6" t="s">
        <v>50</v>
      </c>
    </row>
    <row r="4" spans="1:8" x14ac:dyDescent="0.35">
      <c r="A4" s="7" t="s">
        <v>3</v>
      </c>
      <c r="B4" s="5"/>
      <c r="C4" s="8">
        <v>0</v>
      </c>
      <c r="D4" s="9">
        <f>(D26-D24-(D27+D28+D29+C30+C31+C32))/1.165</f>
        <v>0</v>
      </c>
      <c r="H4" s="17"/>
    </row>
    <row r="5" spans="1:8" hidden="1" x14ac:dyDescent="0.35">
      <c r="A5" s="4" t="s">
        <v>4</v>
      </c>
      <c r="B5" s="10" t="s">
        <v>5</v>
      </c>
      <c r="C5" s="11">
        <f>15%*C4</f>
        <v>0</v>
      </c>
      <c r="D5" s="11">
        <f>15%*D4</f>
        <v>0</v>
      </c>
    </row>
    <row r="6" spans="1:8" hidden="1" x14ac:dyDescent="0.35">
      <c r="A6" s="4" t="s">
        <v>6</v>
      </c>
      <c r="B6" s="10" t="s">
        <v>7</v>
      </c>
      <c r="C6" s="11">
        <f>5%*C4</f>
        <v>0</v>
      </c>
      <c r="D6" s="11">
        <f>5%*D4</f>
        <v>0</v>
      </c>
    </row>
    <row r="7" spans="1:8" ht="29" x14ac:dyDescent="0.35">
      <c r="A7" s="4" t="s">
        <v>8</v>
      </c>
      <c r="B7" s="5" t="s">
        <v>9</v>
      </c>
      <c r="C7" s="11">
        <f>C5+C6</f>
        <v>0</v>
      </c>
      <c r="D7" s="11">
        <f>D5+D6</f>
        <v>0</v>
      </c>
    </row>
    <row r="8" spans="1:8" ht="29" x14ac:dyDescent="0.35">
      <c r="A8" s="4" t="s">
        <v>10</v>
      </c>
      <c r="B8" s="10" t="s">
        <v>11</v>
      </c>
      <c r="C8" s="11">
        <f>C4-C7</f>
        <v>0</v>
      </c>
      <c r="D8" s="11">
        <f>D4-D7</f>
        <v>0</v>
      </c>
    </row>
    <row r="9" spans="1:8" x14ac:dyDescent="0.35">
      <c r="A9" s="4" t="s">
        <v>12</v>
      </c>
      <c r="B9" s="12">
        <v>1750</v>
      </c>
      <c r="C9" s="13">
        <v>0</v>
      </c>
      <c r="D9" s="14">
        <f>C9</f>
        <v>0</v>
      </c>
    </row>
    <row r="10" spans="1:8" x14ac:dyDescent="0.35">
      <c r="A10" s="4" t="s">
        <v>13</v>
      </c>
      <c r="B10" s="12">
        <v>2500</v>
      </c>
      <c r="C10" s="13">
        <v>0</v>
      </c>
      <c r="D10" s="14">
        <f t="shared" ref="D10:D13" si="0">C10</f>
        <v>0</v>
      </c>
    </row>
    <row r="11" spans="1:8" x14ac:dyDescent="0.35">
      <c r="A11" s="4" t="s">
        <v>14</v>
      </c>
      <c r="B11" s="12">
        <v>3500</v>
      </c>
      <c r="C11" s="13">
        <v>0</v>
      </c>
      <c r="D11" s="14">
        <f t="shared" si="0"/>
        <v>0</v>
      </c>
    </row>
    <row r="12" spans="1:8" x14ac:dyDescent="0.35">
      <c r="A12" s="4" t="s">
        <v>15</v>
      </c>
      <c r="B12" s="12">
        <f>2500*1.9</f>
        <v>4750</v>
      </c>
      <c r="C12" s="13">
        <v>0</v>
      </c>
      <c r="D12" s="14">
        <f t="shared" si="0"/>
        <v>0</v>
      </c>
    </row>
    <row r="13" spans="1:8" x14ac:dyDescent="0.35">
      <c r="A13" s="4" t="s">
        <v>16</v>
      </c>
      <c r="B13" s="12">
        <v>1750</v>
      </c>
      <c r="C13" s="13">
        <v>0</v>
      </c>
      <c r="D13" s="14">
        <f t="shared" si="0"/>
        <v>0</v>
      </c>
    </row>
    <row r="14" spans="1:8" hidden="1" x14ac:dyDescent="0.35">
      <c r="A14" s="4" t="s">
        <v>17</v>
      </c>
      <c r="B14" s="12"/>
      <c r="C14" s="11">
        <f>SUMPRODUCT(B9:B13,C9:C13)</f>
        <v>0</v>
      </c>
      <c r="D14" s="11">
        <f>SUMPRODUCT(B9:B13,C9:C13)</f>
        <v>0</v>
      </c>
    </row>
    <row r="15" spans="1:8" ht="29" hidden="1" x14ac:dyDescent="0.35">
      <c r="A15" s="4" t="s">
        <v>18</v>
      </c>
      <c r="B15" s="10" t="s">
        <v>19</v>
      </c>
      <c r="C15" s="11">
        <f>4000+C14</f>
        <v>4000</v>
      </c>
      <c r="D15" s="11">
        <f>4000+D14</f>
        <v>4000</v>
      </c>
    </row>
    <row r="16" spans="1:8" ht="29" hidden="1" x14ac:dyDescent="0.35">
      <c r="A16" s="4" t="s">
        <v>20</v>
      </c>
      <c r="B16" s="10" t="s">
        <v>19</v>
      </c>
      <c r="C16" s="11">
        <f>MIN(C8,C15)</f>
        <v>0</v>
      </c>
      <c r="D16" s="11">
        <f>MIN(D8,D15)</f>
        <v>0</v>
      </c>
    </row>
    <row r="17" spans="1:6" ht="29" x14ac:dyDescent="0.35">
      <c r="A17" s="4" t="s">
        <v>21</v>
      </c>
      <c r="B17" s="10"/>
      <c r="C17" s="11">
        <f>IF(C15&gt;C16,C15-C16,0)</f>
        <v>4000</v>
      </c>
      <c r="D17" s="11">
        <f>IF(D15&gt;D16,D15-D16,0)</f>
        <v>4000</v>
      </c>
      <c r="E17" s="15" t="s">
        <v>22</v>
      </c>
    </row>
    <row r="18" spans="1:6" hidden="1" x14ac:dyDescent="0.35">
      <c r="A18" s="4" t="s">
        <v>23</v>
      </c>
      <c r="B18" s="10" t="s">
        <v>19</v>
      </c>
      <c r="C18" s="16">
        <f>C8-C16</f>
        <v>0</v>
      </c>
      <c r="D18" s="16">
        <f>D8-D16</f>
        <v>0</v>
      </c>
    </row>
    <row r="19" spans="1:6" ht="29" hidden="1" x14ac:dyDescent="0.35">
      <c r="A19" s="4" t="s">
        <v>24</v>
      </c>
      <c r="B19" s="10" t="s">
        <v>25</v>
      </c>
      <c r="C19" s="11">
        <f>20%*MIN(30000,C18)</f>
        <v>0</v>
      </c>
      <c r="D19" s="11">
        <f>20%*MIN(30000,D18)</f>
        <v>0</v>
      </c>
    </row>
    <row r="20" spans="1:6" ht="29" hidden="1" x14ac:dyDescent="0.35">
      <c r="A20" s="4" t="s">
        <v>26</v>
      </c>
      <c r="B20" s="10" t="s">
        <v>27</v>
      </c>
      <c r="C20" s="11">
        <f>IF(C18&gt;30000,30%*(C18-30000),0)</f>
        <v>0</v>
      </c>
      <c r="D20" s="11">
        <f>IF(D18&gt;30000,30%*(D18-30000),0)</f>
        <v>0</v>
      </c>
      <c r="F20" s="17"/>
    </row>
    <row r="21" spans="1:6" ht="29" x14ac:dyDescent="0.35">
      <c r="A21" s="4" t="s">
        <v>28</v>
      </c>
      <c r="B21" s="10" t="s">
        <v>29</v>
      </c>
      <c r="C21" s="18">
        <v>0.18</v>
      </c>
      <c r="D21" s="19">
        <f>C21</f>
        <v>0.18</v>
      </c>
    </row>
    <row r="22" spans="1:6" hidden="1" x14ac:dyDescent="0.35">
      <c r="A22" s="4" t="s">
        <v>30</v>
      </c>
      <c r="B22" s="10" t="s">
        <v>31</v>
      </c>
      <c r="C22" s="9">
        <f>C21*(C19+C20)</f>
        <v>0</v>
      </c>
      <c r="D22" s="9">
        <f>D21*(D19+D20)</f>
        <v>0</v>
      </c>
    </row>
    <row r="23" spans="1:6" x14ac:dyDescent="0.35">
      <c r="A23" s="20" t="s">
        <v>32</v>
      </c>
      <c r="B23" s="20" t="s">
        <v>33</v>
      </c>
      <c r="C23" s="21">
        <f>C8-C19-C20-C22</f>
        <v>0</v>
      </c>
      <c r="D23" s="21">
        <f>D8-D19-D20-D22</f>
        <v>0</v>
      </c>
    </row>
    <row r="24" spans="1:6" x14ac:dyDescent="0.35">
      <c r="A24" s="22" t="s">
        <v>34</v>
      </c>
      <c r="B24" s="22"/>
      <c r="C24" s="23">
        <v>0</v>
      </c>
      <c r="D24" s="24">
        <f>C24</f>
        <v>0</v>
      </c>
    </row>
    <row r="25" spans="1:6" ht="29" x14ac:dyDescent="0.35">
      <c r="A25" s="4" t="s">
        <v>35</v>
      </c>
      <c r="B25" s="10" t="s">
        <v>36</v>
      </c>
      <c r="C25" s="11">
        <f>16.5 %*C4</f>
        <v>0</v>
      </c>
      <c r="D25" s="11">
        <f>16.5 %*D4</f>
        <v>0</v>
      </c>
    </row>
    <row r="26" spans="1:6" ht="29" x14ac:dyDescent="0.35">
      <c r="A26" s="25" t="s">
        <v>37</v>
      </c>
      <c r="B26" s="26" t="s">
        <v>38</v>
      </c>
      <c r="C26" s="27">
        <f>C4+C24+C25</f>
        <v>0</v>
      </c>
      <c r="D26" s="27">
        <f>C26</f>
        <v>0</v>
      </c>
      <c r="E26" s="27">
        <f>C26-D26</f>
        <v>0</v>
      </c>
      <c r="F26" s="28" t="s">
        <v>39</v>
      </c>
    </row>
    <row r="27" spans="1:6" ht="29" x14ac:dyDescent="0.35">
      <c r="A27" s="22" t="s">
        <v>44</v>
      </c>
      <c r="B27" s="22" t="s">
        <v>45</v>
      </c>
      <c r="C27" s="24">
        <v>0</v>
      </c>
      <c r="D27" s="23">
        <v>0</v>
      </c>
    </row>
    <row r="28" spans="1:6" x14ac:dyDescent="0.35">
      <c r="A28" s="22" t="s">
        <v>0</v>
      </c>
      <c r="B28" s="22" t="s">
        <v>45</v>
      </c>
      <c r="C28" s="24">
        <v>0</v>
      </c>
      <c r="D28" s="23">
        <v>0</v>
      </c>
    </row>
    <row r="29" spans="1:6" x14ac:dyDescent="0.35">
      <c r="A29" s="22" t="s">
        <v>47</v>
      </c>
      <c r="B29" s="22"/>
      <c r="C29" s="24"/>
      <c r="D29" s="23">
        <v>0</v>
      </c>
    </row>
    <row r="30" spans="1:6" x14ac:dyDescent="0.35">
      <c r="A30" s="22" t="s">
        <v>40</v>
      </c>
      <c r="B30" s="22" t="s">
        <v>41</v>
      </c>
      <c r="C30" s="23">
        <v>0</v>
      </c>
      <c r="D30" s="24"/>
    </row>
    <row r="31" spans="1:6" ht="29" x14ac:dyDescent="0.35">
      <c r="A31" s="35" t="s">
        <v>46</v>
      </c>
      <c r="B31" s="35"/>
      <c r="C31" s="36">
        <v>0</v>
      </c>
      <c r="D31" s="37"/>
    </row>
    <row r="32" spans="1:6" x14ac:dyDescent="0.35">
      <c r="A32" s="35" t="s">
        <v>48</v>
      </c>
      <c r="B32" s="35"/>
      <c r="C32" s="36">
        <v>0</v>
      </c>
      <c r="D32" s="37"/>
    </row>
    <row r="33" spans="1:6" s="34" customFormat="1" ht="29" x14ac:dyDescent="0.35">
      <c r="A33" s="29" t="s">
        <v>42</v>
      </c>
      <c r="B33" s="30"/>
      <c r="C33" s="31">
        <f>C23+C24-C30-C31-C32</f>
        <v>0</v>
      </c>
      <c r="D33" s="31">
        <f>D23+D24+D27+D28+D29</f>
        <v>0</v>
      </c>
      <c r="E33" s="32">
        <f>D33-C33</f>
        <v>0</v>
      </c>
      <c r="F33" s="33" t="s">
        <v>43</v>
      </c>
    </row>
  </sheetData>
  <conditionalFormatting sqref="C17:D17">
    <cfRule type="cellIs" dxfId="3" priority="2" operator="greaterThan">
      <formula>0</formula>
    </cfRule>
  </conditionalFormatting>
  <conditionalFormatting sqref="D4">
    <cfRule type="cellIs" dxfId="2" priority="1" operator="lessThan">
      <formula>4250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C15B0-FF2A-41DE-931E-8075C29770DE}">
  <dimension ref="A1:F33"/>
  <sheetViews>
    <sheetView zoomScale="120" zoomScaleNormal="120" workbookViewId="0">
      <selection activeCell="C3" sqref="C3:D3"/>
    </sheetView>
  </sheetViews>
  <sheetFormatPr defaultRowHeight="14.5" x14ac:dyDescent="0.35"/>
  <cols>
    <col min="1" max="1" width="22.6328125" style="1" customWidth="1"/>
    <col min="2" max="2" width="29.08984375" style="1" customWidth="1"/>
    <col min="3" max="3" width="15.7265625" style="1" customWidth="1"/>
    <col min="4" max="4" width="13.7265625" style="1" customWidth="1"/>
    <col min="5" max="5" width="13.08984375" style="1" customWidth="1"/>
    <col min="6" max="6" width="12" style="1" bestFit="1" customWidth="1"/>
    <col min="7" max="16384" width="8.7265625" style="1"/>
  </cols>
  <sheetData>
    <row r="1" spans="1:4" ht="14.5" customHeight="1" x14ac:dyDescent="0.35">
      <c r="B1" s="2"/>
    </row>
    <row r="2" spans="1:4" x14ac:dyDescent="0.35">
      <c r="B2" s="2"/>
      <c r="C2" s="3" t="s">
        <v>1</v>
      </c>
      <c r="D2" s="3" t="s">
        <v>2</v>
      </c>
    </row>
    <row r="3" spans="1:4" ht="58" x14ac:dyDescent="0.35">
      <c r="A3" s="4"/>
      <c r="B3" s="5"/>
      <c r="C3" s="6" t="s">
        <v>49</v>
      </c>
      <c r="D3" s="6" t="s">
        <v>50</v>
      </c>
    </row>
    <row r="4" spans="1:4" x14ac:dyDescent="0.35">
      <c r="A4" s="7" t="s">
        <v>3</v>
      </c>
      <c r="B4" s="5"/>
      <c r="C4" s="8">
        <v>0</v>
      </c>
      <c r="D4" s="9">
        <f>(D26-D24 -(D27+D28+D29+C30+C31+C32))</f>
        <v>0</v>
      </c>
    </row>
    <row r="5" spans="1:4" hidden="1" x14ac:dyDescent="0.35">
      <c r="A5" s="4" t="s">
        <v>4</v>
      </c>
      <c r="B5" s="10" t="s">
        <v>5</v>
      </c>
      <c r="C5" s="11">
        <f>15%*C4</f>
        <v>0</v>
      </c>
      <c r="D5" s="11">
        <f>15%*D4</f>
        <v>0</v>
      </c>
    </row>
    <row r="6" spans="1:4" hidden="1" x14ac:dyDescent="0.35">
      <c r="A6" s="4" t="s">
        <v>6</v>
      </c>
      <c r="B6" s="10" t="s">
        <v>7</v>
      </c>
      <c r="C6" s="11">
        <f>5%*C4</f>
        <v>0</v>
      </c>
      <c r="D6" s="11">
        <f>5%*D4</f>
        <v>0</v>
      </c>
    </row>
    <row r="7" spans="1:4" ht="29" x14ac:dyDescent="0.35">
      <c r="A7" s="4" t="s">
        <v>8</v>
      </c>
      <c r="B7" s="5" t="s">
        <v>9</v>
      </c>
      <c r="C7" s="11">
        <f>C5+C6</f>
        <v>0</v>
      </c>
      <c r="D7" s="11">
        <f>D5+D6</f>
        <v>0</v>
      </c>
    </row>
    <row r="8" spans="1:4" ht="29" x14ac:dyDescent="0.35">
      <c r="A8" s="4" t="s">
        <v>10</v>
      </c>
      <c r="B8" s="10" t="s">
        <v>11</v>
      </c>
      <c r="C8" s="11">
        <f>C4-C7</f>
        <v>0</v>
      </c>
      <c r="D8" s="11">
        <f>D4-D7</f>
        <v>0</v>
      </c>
    </row>
    <row r="9" spans="1:4" x14ac:dyDescent="0.35">
      <c r="A9" s="4" t="s">
        <v>12</v>
      </c>
      <c r="B9" s="12">
        <v>1750</v>
      </c>
      <c r="C9" s="13">
        <v>0</v>
      </c>
      <c r="D9" s="14">
        <f>C9</f>
        <v>0</v>
      </c>
    </row>
    <row r="10" spans="1:4" x14ac:dyDescent="0.35">
      <c r="A10" s="4" t="s">
        <v>13</v>
      </c>
      <c r="B10" s="12">
        <v>2500</v>
      </c>
      <c r="C10" s="13">
        <v>0</v>
      </c>
      <c r="D10" s="14">
        <f t="shared" ref="D10:D13" si="0">C10</f>
        <v>0</v>
      </c>
    </row>
    <row r="11" spans="1:4" x14ac:dyDescent="0.35">
      <c r="A11" s="4" t="s">
        <v>14</v>
      </c>
      <c r="B11" s="12">
        <v>3500</v>
      </c>
      <c r="C11" s="13">
        <v>0</v>
      </c>
      <c r="D11" s="14">
        <f t="shared" si="0"/>
        <v>0</v>
      </c>
    </row>
    <row r="12" spans="1:4" x14ac:dyDescent="0.35">
      <c r="A12" s="4" t="s">
        <v>15</v>
      </c>
      <c r="B12" s="12">
        <f>2500*1.9</f>
        <v>4750</v>
      </c>
      <c r="C12" s="13">
        <v>0</v>
      </c>
      <c r="D12" s="14">
        <f t="shared" si="0"/>
        <v>0</v>
      </c>
    </row>
    <row r="13" spans="1:4" x14ac:dyDescent="0.35">
      <c r="A13" s="4" t="s">
        <v>16</v>
      </c>
      <c r="B13" s="12">
        <v>1750</v>
      </c>
      <c r="C13" s="13">
        <v>0</v>
      </c>
      <c r="D13" s="14">
        <f t="shared" si="0"/>
        <v>0</v>
      </c>
    </row>
    <row r="14" spans="1:4" hidden="1" x14ac:dyDescent="0.35">
      <c r="A14" s="4" t="s">
        <v>17</v>
      </c>
      <c r="B14" s="12"/>
      <c r="C14" s="11">
        <f>SUMPRODUCT(B9:B13,C9:C13)</f>
        <v>0</v>
      </c>
      <c r="D14" s="11">
        <f>SUMPRODUCT(B9:B13,C9:C13)</f>
        <v>0</v>
      </c>
    </row>
    <row r="15" spans="1:4" ht="29" hidden="1" x14ac:dyDescent="0.35">
      <c r="A15" s="4" t="s">
        <v>18</v>
      </c>
      <c r="B15" s="10" t="s">
        <v>19</v>
      </c>
      <c r="C15" s="11">
        <f>4000+C14</f>
        <v>4000</v>
      </c>
      <c r="D15" s="11">
        <f>4000+D14</f>
        <v>4000</v>
      </c>
    </row>
    <row r="16" spans="1:4" ht="29" hidden="1" x14ac:dyDescent="0.35">
      <c r="A16" s="4" t="s">
        <v>20</v>
      </c>
      <c r="B16" s="10" t="s">
        <v>19</v>
      </c>
      <c r="C16" s="11">
        <f>MIN(C8,C15)</f>
        <v>0</v>
      </c>
      <c r="D16" s="11">
        <f>MIN(D8,D15)</f>
        <v>0</v>
      </c>
    </row>
    <row r="17" spans="1:6" ht="29" x14ac:dyDescent="0.35">
      <c r="A17" s="4" t="s">
        <v>21</v>
      </c>
      <c r="B17" s="10"/>
      <c r="C17" s="11">
        <f>IF(C15&gt;C16,C15-C16,0)</f>
        <v>4000</v>
      </c>
      <c r="D17" s="11">
        <f>IF(D15&gt;D16,D15-D16,0)</f>
        <v>4000</v>
      </c>
      <c r="E17" s="15" t="s">
        <v>22</v>
      </c>
    </row>
    <row r="18" spans="1:6" hidden="1" x14ac:dyDescent="0.35">
      <c r="A18" s="4" t="s">
        <v>23</v>
      </c>
      <c r="B18" s="10" t="s">
        <v>19</v>
      </c>
      <c r="C18" s="16">
        <f>C8-C16</f>
        <v>0</v>
      </c>
      <c r="D18" s="16">
        <f>D8-D16</f>
        <v>0</v>
      </c>
    </row>
    <row r="19" spans="1:6" ht="29" hidden="1" x14ac:dyDescent="0.35">
      <c r="A19" s="4" t="s">
        <v>24</v>
      </c>
      <c r="B19" s="10" t="s">
        <v>25</v>
      </c>
      <c r="C19" s="11">
        <f>20%*MIN(30000,C18)</f>
        <v>0</v>
      </c>
      <c r="D19" s="11">
        <f>20%*MIN(30000,D18)</f>
        <v>0</v>
      </c>
    </row>
    <row r="20" spans="1:6" ht="29" hidden="1" x14ac:dyDescent="0.35">
      <c r="A20" s="4" t="s">
        <v>26</v>
      </c>
      <c r="B20" s="10" t="s">
        <v>27</v>
      </c>
      <c r="C20" s="11">
        <f>IF(C18&gt;30000,30%*(C18-30000),0)</f>
        <v>0</v>
      </c>
      <c r="D20" s="11">
        <f>IF(D18&gt;30000,30%*(D18-30000),0)</f>
        <v>0</v>
      </c>
      <c r="F20" s="17"/>
    </row>
    <row r="21" spans="1:6" ht="29" x14ac:dyDescent="0.35">
      <c r="A21" s="4" t="s">
        <v>28</v>
      </c>
      <c r="B21" s="10" t="s">
        <v>29</v>
      </c>
      <c r="C21" s="18">
        <v>0.18</v>
      </c>
      <c r="D21" s="19">
        <f>C21</f>
        <v>0.18</v>
      </c>
    </row>
    <row r="22" spans="1:6" x14ac:dyDescent="0.35">
      <c r="A22" s="4" t="s">
        <v>30</v>
      </c>
      <c r="B22" s="10" t="s">
        <v>31</v>
      </c>
      <c r="C22" s="9">
        <f>C21*(C19+C20)</f>
        <v>0</v>
      </c>
      <c r="D22" s="9">
        <f>D21*(D19+D20)</f>
        <v>0</v>
      </c>
    </row>
    <row r="23" spans="1:6" x14ac:dyDescent="0.35">
      <c r="A23" s="20" t="s">
        <v>32</v>
      </c>
      <c r="B23" s="20" t="s">
        <v>33</v>
      </c>
      <c r="C23" s="21">
        <f>C8-C19-C20-C22</f>
        <v>0</v>
      </c>
      <c r="D23" s="21">
        <f>D8-D19-D20-D22</f>
        <v>0</v>
      </c>
    </row>
    <row r="24" spans="1:6" x14ac:dyDescent="0.35">
      <c r="A24" s="22" t="s">
        <v>34</v>
      </c>
      <c r="B24" s="22"/>
      <c r="C24" s="23">
        <v>0</v>
      </c>
      <c r="D24" s="24">
        <f>C24</f>
        <v>0</v>
      </c>
    </row>
    <row r="25" spans="1:6" ht="29" x14ac:dyDescent="0.35">
      <c r="A25" s="4" t="s">
        <v>35</v>
      </c>
      <c r="B25" s="10" t="s">
        <v>36</v>
      </c>
      <c r="C25" s="11">
        <v>0</v>
      </c>
      <c r="D25" s="11">
        <v>0</v>
      </c>
    </row>
    <row r="26" spans="1:6" ht="29" x14ac:dyDescent="0.35">
      <c r="A26" s="25" t="s">
        <v>37</v>
      </c>
      <c r="B26" s="26" t="s">
        <v>38</v>
      </c>
      <c r="C26" s="27">
        <f>C4+C24+C25</f>
        <v>0</v>
      </c>
      <c r="D26" s="27">
        <f>C26</f>
        <v>0</v>
      </c>
      <c r="E26" s="27">
        <f>C26-D26</f>
        <v>0</v>
      </c>
      <c r="F26" s="28" t="s">
        <v>39</v>
      </c>
    </row>
    <row r="27" spans="1:6" ht="29" x14ac:dyDescent="0.35">
      <c r="A27" s="22" t="s">
        <v>44</v>
      </c>
      <c r="B27" s="22" t="s">
        <v>45</v>
      </c>
      <c r="C27" s="24">
        <v>0</v>
      </c>
      <c r="D27" s="23">
        <v>0</v>
      </c>
    </row>
    <row r="28" spans="1:6" x14ac:dyDescent="0.35">
      <c r="A28" s="22" t="s">
        <v>0</v>
      </c>
      <c r="B28" s="22" t="s">
        <v>45</v>
      </c>
      <c r="C28" s="24">
        <v>0</v>
      </c>
      <c r="D28" s="23">
        <v>0</v>
      </c>
    </row>
    <row r="29" spans="1:6" x14ac:dyDescent="0.35">
      <c r="A29" s="22" t="s">
        <v>47</v>
      </c>
      <c r="B29" s="22"/>
      <c r="C29" s="24"/>
      <c r="D29" s="23">
        <v>0</v>
      </c>
    </row>
    <row r="30" spans="1:6" x14ac:dyDescent="0.35">
      <c r="A30" s="22" t="s">
        <v>40</v>
      </c>
      <c r="B30" s="22" t="s">
        <v>41</v>
      </c>
      <c r="C30" s="23">
        <v>0</v>
      </c>
      <c r="D30" s="24"/>
    </row>
    <row r="31" spans="1:6" ht="29" x14ac:dyDescent="0.35">
      <c r="A31" s="35" t="s">
        <v>46</v>
      </c>
      <c r="B31" s="35"/>
      <c r="C31" s="36">
        <v>0</v>
      </c>
      <c r="D31" s="37"/>
    </row>
    <row r="32" spans="1:6" x14ac:dyDescent="0.35">
      <c r="A32" s="35" t="s">
        <v>48</v>
      </c>
      <c r="B32" s="35"/>
      <c r="C32" s="36">
        <v>0</v>
      </c>
      <c r="D32" s="37"/>
    </row>
    <row r="33" spans="1:6" s="34" customFormat="1" ht="29" x14ac:dyDescent="0.35">
      <c r="A33" s="29" t="s">
        <v>42</v>
      </c>
      <c r="B33" s="30"/>
      <c r="C33" s="31">
        <f>C23+C24-C30-C31-C32</f>
        <v>0</v>
      </c>
      <c r="D33" s="31">
        <f>D23+D24+D27+D28+D29</f>
        <v>0</v>
      </c>
      <c r="E33" s="32">
        <f>D33-C33</f>
        <v>0</v>
      </c>
      <c r="F33" s="33" t="s">
        <v>43</v>
      </c>
    </row>
  </sheetData>
  <conditionalFormatting sqref="C17:D17">
    <cfRule type="cellIs" dxfId="1" priority="2" operator="greaterThan">
      <formula>0</formula>
    </cfRule>
  </conditionalFormatting>
  <conditionalFormatting sqref="D4">
    <cfRule type="cellIs" dxfId="0" priority="1" operator="lessThan">
      <formula>4250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neoporezivi primitci B1</vt:lpstr>
      <vt:lpstr>neoporezivi primitci B2</vt:lpstr>
      <vt:lpstr>neoporezivi primitci B2 bez 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Milun</dc:creator>
  <cp:lastModifiedBy>Toni Milun</cp:lastModifiedBy>
  <dcterms:created xsi:type="dcterms:W3CDTF">2015-06-05T18:17:20Z</dcterms:created>
  <dcterms:modified xsi:type="dcterms:W3CDTF">2022-09-13T15:47:55Z</dcterms:modified>
</cp:coreProperties>
</file>